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6275" windowHeight="9435" activeTab="3"/>
  </bookViews>
  <sheets>
    <sheet name="Читалочка" sheetId="21" r:id="rId1"/>
    <sheet name="Акварелька" sheetId="1" r:id="rId2"/>
    <sheet name="Веселый язычек" sheetId="20" r:id="rId3"/>
    <sheet name="Пластилинография" sheetId="23" r:id="rId4"/>
    <sheet name="Лист2" sheetId="2" r:id="rId5"/>
    <sheet name="Лист3" sheetId="3" r:id="rId6"/>
  </sheets>
  <calcPr calcId="125725" refMode="R1C1"/>
</workbook>
</file>

<file path=xl/calcChain.xml><?xml version="1.0" encoding="utf-8"?>
<calcChain xmlns="http://schemas.openxmlformats.org/spreadsheetml/2006/main">
  <c r="C62" i="23"/>
  <c r="C54"/>
  <c r="B54"/>
  <c r="C46"/>
  <c r="D46" s="1"/>
  <c r="C67" s="1"/>
  <c r="E36"/>
  <c r="E35"/>
  <c r="E34"/>
  <c r="E33"/>
  <c r="E32"/>
  <c r="E31"/>
  <c r="E30"/>
  <c r="A26"/>
  <c r="A43" s="1"/>
  <c r="A51" s="1"/>
  <c r="A59" s="1"/>
  <c r="A25"/>
  <c r="A42" s="1"/>
  <c r="A50" s="1"/>
  <c r="A58" s="1"/>
  <c r="E19"/>
  <c r="D19"/>
  <c r="G19" s="1"/>
  <c r="A19"/>
  <c r="B8"/>
  <c r="C72" i="20"/>
  <c r="C71"/>
  <c r="C30"/>
  <c r="B8"/>
  <c r="C78" i="1"/>
  <c r="B54" i="20"/>
  <c r="C46"/>
  <c r="D46" s="1"/>
  <c r="E19"/>
  <c r="A19"/>
  <c r="C53" i="1"/>
  <c r="E37" i="23" l="1"/>
  <c r="E38" s="1"/>
  <c r="C65" s="1"/>
  <c r="D54"/>
  <c r="C66" s="1"/>
  <c r="C63"/>
  <c r="G20"/>
  <c r="C64" s="1"/>
  <c r="G21" l="1"/>
  <c r="C68"/>
  <c r="C69" l="1"/>
  <c r="C70" s="1"/>
  <c r="C71" s="1"/>
  <c r="C72" s="1"/>
  <c r="E19" i="21" l="1"/>
  <c r="A19" i="1"/>
  <c r="E32" i="21"/>
  <c r="G42" l="1"/>
  <c r="G41"/>
  <c r="G40"/>
  <c r="G39"/>
  <c r="G38"/>
  <c r="G37"/>
  <c r="G36"/>
  <c r="G35"/>
  <c r="G34"/>
  <c r="G33"/>
  <c r="G32"/>
  <c r="G31"/>
  <c r="G30"/>
  <c r="G42" i="1"/>
  <c r="G30"/>
  <c r="G31"/>
  <c r="G32"/>
  <c r="G33"/>
  <c r="G34"/>
  <c r="G35"/>
  <c r="G43" i="21" l="1"/>
  <c r="G44" s="1"/>
  <c r="C71" s="1"/>
  <c r="E19" i="1"/>
  <c r="C68" i="21"/>
  <c r="C60"/>
  <c r="D60" s="1"/>
  <c r="C52"/>
  <c r="A26"/>
  <c r="A25"/>
  <c r="D19"/>
  <c r="G19" s="1"/>
  <c r="C62" i="20"/>
  <c r="C54"/>
  <c r="D54" s="1"/>
  <c r="C66" s="1"/>
  <c r="E36"/>
  <c r="E35"/>
  <c r="E34"/>
  <c r="E33"/>
  <c r="E32"/>
  <c r="E31"/>
  <c r="E30"/>
  <c r="A26"/>
  <c r="A43" s="1"/>
  <c r="A51" s="1"/>
  <c r="A59" s="1"/>
  <c r="A25"/>
  <c r="A42" s="1"/>
  <c r="A50" s="1"/>
  <c r="A58" s="1"/>
  <c r="D19"/>
  <c r="G19" l="1"/>
  <c r="C67" s="1"/>
  <c r="D52" i="21"/>
  <c r="C73" s="1"/>
  <c r="A49"/>
  <c r="A57" s="1"/>
  <c r="A65" s="1"/>
  <c r="A48"/>
  <c r="A56" s="1"/>
  <c r="A64" s="1"/>
  <c r="E37" i="20"/>
  <c r="E38" s="1"/>
  <c r="C65" s="1"/>
  <c r="G20" i="21"/>
  <c r="C70" s="1"/>
  <c r="C69"/>
  <c r="G20" i="20" l="1"/>
  <c r="C64" s="1"/>
  <c r="C63"/>
  <c r="G21" i="21"/>
  <c r="C74"/>
  <c r="C68" i="20" l="1"/>
  <c r="C69" s="1"/>
  <c r="C70" s="1"/>
  <c r="G21"/>
  <c r="C75" i="21"/>
  <c r="C76" s="1"/>
  <c r="C77" s="1"/>
  <c r="C78" l="1"/>
  <c r="G39" i="1"/>
  <c r="G40"/>
  <c r="G41"/>
  <c r="G36"/>
  <c r="G37"/>
  <c r="G38"/>
  <c r="D19"/>
  <c r="G26" i="21" l="1"/>
  <c r="C69" i="1"/>
  <c r="C61" l="1"/>
  <c r="D61" s="1"/>
  <c r="G43" l="1"/>
  <c r="G44" s="1"/>
  <c r="A26"/>
  <c r="A50" s="1"/>
  <c r="A58" s="1"/>
  <c r="A66" s="1"/>
  <c r="A25"/>
  <c r="A49" s="1"/>
  <c r="A57" s="1"/>
  <c r="A65" s="1"/>
  <c r="G19"/>
  <c r="G45" l="1"/>
  <c r="C72" s="1"/>
  <c r="C70"/>
  <c r="G20"/>
  <c r="C71" l="1"/>
  <c r="D53"/>
  <c r="C74" s="1"/>
  <c r="C75"/>
  <c r="C76" s="1"/>
  <c r="C77" s="1"/>
  <c r="C79" s="1"/>
  <c r="G21"/>
</calcChain>
</file>

<file path=xl/sharedStrings.xml><?xml version="1.0" encoding="utf-8"?>
<sst xmlns="http://schemas.openxmlformats.org/spreadsheetml/2006/main" count="339" uniqueCount="95">
  <si>
    <t>Утверждаю</t>
  </si>
  <si>
    <t>Калькуляция затрат на оказание платных дополнительных образовательных услуг</t>
  </si>
  <si>
    <t>Расчётные данные:</t>
  </si>
  <si>
    <t>Количество учебных часов</t>
  </si>
  <si>
    <t>Количество учеников</t>
  </si>
  <si>
    <t>часа в неделю</t>
  </si>
  <si>
    <t>человек</t>
  </si>
  <si>
    <t>1. Расчёт затрат на оплату труда персонала</t>
  </si>
  <si>
    <t>(наименование платной услуги)</t>
  </si>
  <si>
    <t>Наименование должности,                        занятой на услуге</t>
  </si>
  <si>
    <t>должностной оклад по высшей квалификацион-ной категории, руб.</t>
  </si>
  <si>
    <t>Годовой            норматив рабочего времени при 18 часовой неделе</t>
  </si>
  <si>
    <t xml:space="preserve">Часовая тарифная ставка, руб.  </t>
  </si>
  <si>
    <t>Кол-во часов в месяц по платной услуге, час</t>
  </si>
  <si>
    <t>Стимулирующие выплаты для лицеев и гимназий в размере 15%</t>
  </si>
  <si>
    <t>Месячный фонд оплаты труда по платной услуге, руб.                               (гр.4*гр.5+гр.6)</t>
  </si>
  <si>
    <t>Начисления на выплаты по оплате труда (30,2%)</t>
  </si>
  <si>
    <t>ИТОГО</t>
  </si>
  <si>
    <t>2. Расчёт затрат на материальные запасы</t>
  </si>
  <si>
    <t>Наименование материальных запасов</t>
  </si>
  <si>
    <t>Единица измерения</t>
  </si>
  <si>
    <t>Расход (в ед. измерения)</t>
  </si>
  <si>
    <t>Цена за единицу</t>
  </si>
  <si>
    <t>Всего затрат материальных запасов в месяц</t>
  </si>
  <si>
    <t>3. Расчёт общеэксплуатационных расходов</t>
  </si>
  <si>
    <t>% общеэксплуатационных расходов к заработной плате педагогического персонала</t>
  </si>
  <si>
    <t>Общеэксплуатационные расходы общеобразовательного учреждения</t>
  </si>
  <si>
    <t>человека</t>
  </si>
  <si>
    <t>шт.</t>
  </si>
  <si>
    <t>4. Расчёт амортизационных отчислений</t>
  </si>
  <si>
    <t>Амортизационные отчисления</t>
  </si>
  <si>
    <t>Сумма амортизации в месяц</t>
  </si>
  <si>
    <t>Среднегодовое количество учащихся</t>
  </si>
  <si>
    <t>Количество учащихся по платной услуге</t>
  </si>
  <si>
    <t>5. Калькуляция стоимости платных образовательных и иных услуг (работ)</t>
  </si>
  <si>
    <t>Статьи затрат</t>
  </si>
  <si>
    <t>Ед. изм.</t>
  </si>
  <si>
    <t>Затраты по статье</t>
  </si>
  <si>
    <t>Планируемая численность по платной услуге</t>
  </si>
  <si>
    <t>чел.</t>
  </si>
  <si>
    <t>Заработная плата персонала данной услуги</t>
  </si>
  <si>
    <t>Начисления на выплаты по оплате труда</t>
  </si>
  <si>
    <t>Материалы</t>
  </si>
  <si>
    <t>Амортизация</t>
  </si>
  <si>
    <t>Общеэксплуатационные расходы</t>
  </si>
  <si>
    <t>руб.</t>
  </si>
  <si>
    <t>ИТОГО ЗАТРАТ</t>
  </si>
  <si>
    <t>ВСЕГО РАСХОДЫ С РЕНТАБЕЛЬНОСТЬЮ</t>
  </si>
  <si>
    <t>Экономически-обоснованная стоимость услуги в месяц на 1 чел.</t>
  </si>
  <si>
    <t>ВСЕГО</t>
  </si>
  <si>
    <t>Количество преподавателей</t>
  </si>
  <si>
    <t>Заведующий МБДОУд/сад №5 г.Задонска</t>
  </si>
  <si>
    <t>________________ О.Л. Ткач</t>
  </si>
  <si>
    <t>"Акварелька"</t>
  </si>
  <si>
    <t>Прибыль (рентабельность 25%)</t>
  </si>
  <si>
    <t>Экономически-обоснованная стоимость услуги одно занятие на 1 чел.</t>
  </si>
  <si>
    <t>"Весёлый язычок"</t>
  </si>
  <si>
    <t>Пластилин 10 цветов</t>
  </si>
  <si>
    <t>Карандаши графитные</t>
  </si>
  <si>
    <t>Белый картон</t>
  </si>
  <si>
    <t>Краски акварельные 12 цветов</t>
  </si>
  <si>
    <t>Банки-непроливайки для воды</t>
  </si>
  <si>
    <t>Стаканчики для карандашей</t>
  </si>
  <si>
    <t>Подставка для кисточек</t>
  </si>
  <si>
    <t>Ластик</t>
  </si>
  <si>
    <t>Точилка для карандашей</t>
  </si>
  <si>
    <t>Пайетки</t>
  </si>
  <si>
    <t xml:space="preserve">Ватные палочки </t>
  </si>
  <si>
    <t xml:space="preserve">Салфетки бумажные разных цветов </t>
  </si>
  <si>
    <t>Гуашь цветная 12 цветов (для экспериментирования и тонирования бумаги)</t>
  </si>
  <si>
    <t>Набор печаток для рисования</t>
  </si>
  <si>
    <t xml:space="preserve">Индивидуальные зеркала </t>
  </si>
  <si>
    <t>Дидактическая игра «Один-много»</t>
  </si>
  <si>
    <t>Дидактическая игра «Антонимы»</t>
  </si>
  <si>
    <t xml:space="preserve">Дидактическая игра «Синонимы» </t>
  </si>
  <si>
    <t xml:space="preserve"> Дидактическая игра «Многозначные слова» </t>
  </si>
  <si>
    <t>Схемы и мнемотаблицы для составления описательных рассказов</t>
  </si>
  <si>
    <t>Карточки для артикуляционных упражнений</t>
  </si>
  <si>
    <t>Карточки для звукового анализа слов</t>
  </si>
  <si>
    <t xml:space="preserve">Фишки: зелѐная, синяя, красная </t>
  </si>
  <si>
    <t>Конвертики с разрезной азбукой, комплект</t>
  </si>
  <si>
    <t xml:space="preserve">Тетради в крупную клетку (для первоклассников) </t>
  </si>
  <si>
    <t>Простые карандаши</t>
  </si>
  <si>
    <t>"Читалочка"</t>
  </si>
  <si>
    <t>Воспитатель</t>
  </si>
  <si>
    <t>Расходы бюджета на содержание общеобразовательного учреждения (за 2022 год)</t>
  </si>
  <si>
    <t>Планируемый ФОТ с начислениями на заработную плату педагогического персонала (на 2022 год)</t>
  </si>
  <si>
    <t>"Пластилинография"</t>
  </si>
  <si>
    <t>Восковый пластилин</t>
  </si>
  <si>
    <t>Доска для лепки</t>
  </si>
  <si>
    <t>Картон цветной 8 цветов</t>
  </si>
  <si>
    <t>Картон белый</t>
  </si>
  <si>
    <t>Ножницы</t>
  </si>
  <si>
    <t>Бисер</t>
  </si>
  <si>
    <t>Стразы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</si>
</sst>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2" fontId="1" fillId="0" borderId="0" xfId="0" applyNumberFormat="1" applyFont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0" fillId="0" borderId="0" xfId="0" applyNumberFormat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 wrapText="1"/>
    </xf>
    <xf numFmtId="0" fontId="7" fillId="0" borderId="0" xfId="0" applyFont="1"/>
    <xf numFmtId="2" fontId="2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4" fontId="1" fillId="0" borderId="0" xfId="0" applyNumberFormat="1" applyFont="1"/>
    <xf numFmtId="0" fontId="8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view="pageBreakPreview" topLeftCell="A10" zoomScaleNormal="100" zoomScaleSheetLayoutView="100" workbookViewId="0">
      <selection activeCell="C72" sqref="C72"/>
    </sheetView>
  </sheetViews>
  <sheetFormatPr defaultRowHeight="15"/>
  <cols>
    <col min="1" max="1" width="28.5703125" style="1" customWidth="1"/>
    <col min="2" max="2" width="15.7109375" style="2" customWidth="1"/>
    <col min="3" max="6" width="15.7109375" style="1" customWidth="1"/>
    <col min="7" max="7" width="24.5703125" style="1" customWidth="1"/>
  </cols>
  <sheetData>
    <row r="1" spans="1:7" s="1" customFormat="1">
      <c r="B1" s="2"/>
      <c r="G1" s="3" t="s">
        <v>0</v>
      </c>
    </row>
    <row r="2" spans="1:7" s="1" customFormat="1">
      <c r="B2" s="2"/>
      <c r="G2" s="3" t="s">
        <v>51</v>
      </c>
    </row>
    <row r="3" spans="1:7" s="1" customFormat="1">
      <c r="B3" s="2"/>
      <c r="G3" s="3" t="s">
        <v>52</v>
      </c>
    </row>
    <row r="4" spans="1:7" s="1" customFormat="1">
      <c r="B4" s="2"/>
    </row>
    <row r="5" spans="1:7" s="1" customFormat="1">
      <c r="A5" s="4" t="s">
        <v>1</v>
      </c>
      <c r="B5" s="2"/>
    </row>
    <row r="6" spans="1:7" s="1" customFormat="1">
      <c r="B6" s="2"/>
    </row>
    <row r="7" spans="1:7" s="1" customFormat="1">
      <c r="A7" s="5" t="s">
        <v>2</v>
      </c>
      <c r="B7" s="2"/>
    </row>
    <row r="8" spans="1:7" s="1" customFormat="1">
      <c r="A8" s="1" t="s">
        <v>3</v>
      </c>
      <c r="B8" s="2">
        <v>1</v>
      </c>
      <c r="C8" s="1" t="s">
        <v>5</v>
      </c>
    </row>
    <row r="9" spans="1:7" s="1" customFormat="1">
      <c r="A9" s="1" t="s">
        <v>4</v>
      </c>
      <c r="B9" s="2">
        <v>15</v>
      </c>
      <c r="C9" s="1" t="s">
        <v>6</v>
      </c>
    </row>
    <row r="10" spans="1:7" s="1" customFormat="1">
      <c r="A10" s="1" t="s">
        <v>50</v>
      </c>
      <c r="B10" s="2">
        <v>1</v>
      </c>
      <c r="C10" s="1" t="s">
        <v>27</v>
      </c>
    </row>
    <row r="11" spans="1:7" s="1" customFormat="1">
      <c r="B11" s="2"/>
    </row>
    <row r="12" spans="1:7" s="1" customFormat="1">
      <c r="A12" s="4" t="s">
        <v>7</v>
      </c>
      <c r="B12" s="2"/>
    </row>
    <row r="13" spans="1:7" s="1" customFormat="1">
      <c r="A13" s="4"/>
      <c r="B13" s="2"/>
    </row>
    <row r="14" spans="1:7" s="1" customFormat="1" ht="18.75">
      <c r="A14" s="28" t="s">
        <v>83</v>
      </c>
      <c r="B14" s="2"/>
    </row>
    <row r="15" spans="1:7" s="1" customFormat="1">
      <c r="A15" s="6" t="s">
        <v>8</v>
      </c>
      <c r="B15" s="2"/>
    </row>
    <row r="16" spans="1:7" s="1" customFormat="1">
      <c r="A16" s="6"/>
      <c r="B16" s="2"/>
    </row>
    <row r="17" spans="1:7" s="1" customFormat="1" ht="90">
      <c r="A17" s="30" t="s">
        <v>9</v>
      </c>
      <c r="B17" s="30" t="s">
        <v>10</v>
      </c>
      <c r="C17" s="30" t="s">
        <v>11</v>
      </c>
      <c r="D17" s="30" t="s">
        <v>12</v>
      </c>
      <c r="E17" s="30" t="s">
        <v>13</v>
      </c>
      <c r="F17" s="30" t="s">
        <v>14</v>
      </c>
      <c r="G17" s="30" t="s">
        <v>15</v>
      </c>
    </row>
    <row r="18" spans="1:7" s="1" customFormat="1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</row>
    <row r="19" spans="1:7">
      <c r="A19" s="20" t="s">
        <v>84</v>
      </c>
      <c r="B19" s="11">
        <v>12725</v>
      </c>
      <c r="C19" s="11">
        <v>144</v>
      </c>
      <c r="D19" s="11">
        <f>B19/C19</f>
        <v>88.368055555555557</v>
      </c>
      <c r="E19" s="11">
        <f>B8*4*B10</f>
        <v>4</v>
      </c>
      <c r="F19" s="12"/>
      <c r="G19" s="11">
        <f>ROUND(D19*E19+F19,2)</f>
        <v>353.47</v>
      </c>
    </row>
    <row r="20" spans="1:7" ht="30">
      <c r="A20" s="14" t="s">
        <v>16</v>
      </c>
      <c r="B20" s="15"/>
      <c r="C20" s="10"/>
      <c r="D20" s="10"/>
      <c r="E20" s="10"/>
      <c r="F20" s="10"/>
      <c r="G20" s="11">
        <f>ROUND(G19*30.2%,2)</f>
        <v>106.75</v>
      </c>
    </row>
    <row r="21" spans="1:7">
      <c r="A21" s="17" t="s">
        <v>17</v>
      </c>
      <c r="B21" s="15"/>
      <c r="C21" s="10"/>
      <c r="D21" s="10"/>
      <c r="E21" s="10"/>
      <c r="F21" s="10"/>
      <c r="G21" s="16">
        <f>SUM(G19:G20)</f>
        <v>460.22</v>
      </c>
    </row>
    <row r="23" spans="1:7">
      <c r="A23" s="4" t="s">
        <v>18</v>
      </c>
    </row>
    <row r="24" spans="1:7">
      <c r="A24" s="4"/>
    </row>
    <row r="25" spans="1:7" ht="18.75">
      <c r="A25" s="28" t="str">
        <f>A14</f>
        <v>"Читалочка"</v>
      </c>
    </row>
    <row r="26" spans="1:7">
      <c r="A26" s="6" t="str">
        <f>A15</f>
        <v>(наименование платной услуги)</v>
      </c>
      <c r="G26" s="33">
        <f>C77</f>
        <v>500</v>
      </c>
    </row>
    <row r="27" spans="1:7">
      <c r="A27" s="6"/>
    </row>
    <row r="28" spans="1:7" ht="45">
      <c r="A28" s="38" t="s">
        <v>19</v>
      </c>
      <c r="B28" s="38"/>
      <c r="C28" s="38"/>
      <c r="D28" s="30" t="s">
        <v>20</v>
      </c>
      <c r="E28" s="30" t="s">
        <v>21</v>
      </c>
      <c r="F28" s="30" t="s">
        <v>22</v>
      </c>
      <c r="G28" s="30" t="s">
        <v>23</v>
      </c>
    </row>
    <row r="29" spans="1:7">
      <c r="A29" s="39">
        <v>1</v>
      </c>
      <c r="B29" s="39"/>
      <c r="C29" s="39"/>
      <c r="D29" s="31">
        <v>2</v>
      </c>
      <c r="E29" s="31">
        <v>3</v>
      </c>
      <c r="F29" s="31">
        <v>4</v>
      </c>
      <c r="G29" s="31">
        <v>5</v>
      </c>
    </row>
    <row r="30" spans="1:7">
      <c r="A30" s="40" t="s">
        <v>79</v>
      </c>
      <c r="B30" s="40"/>
      <c r="C30" s="40"/>
      <c r="D30" s="11" t="s">
        <v>28</v>
      </c>
      <c r="E30" s="11">
        <v>15</v>
      </c>
      <c r="F30" s="11">
        <v>35</v>
      </c>
      <c r="G30" s="11">
        <f t="shared" ref="G30:G41" si="0">E30*F30</f>
        <v>525</v>
      </c>
    </row>
    <row r="31" spans="1:7">
      <c r="A31" s="40" t="s">
        <v>78</v>
      </c>
      <c r="B31" s="40"/>
      <c r="C31" s="40"/>
      <c r="D31" s="11" t="s">
        <v>28</v>
      </c>
      <c r="E31" s="11">
        <v>15</v>
      </c>
      <c r="F31" s="11">
        <v>100</v>
      </c>
      <c r="G31" s="11">
        <f t="shared" si="0"/>
        <v>1500</v>
      </c>
    </row>
    <row r="32" spans="1:7">
      <c r="A32" s="40" t="s">
        <v>80</v>
      </c>
      <c r="B32" s="40"/>
      <c r="C32" s="40"/>
      <c r="D32" s="11" t="s">
        <v>28</v>
      </c>
      <c r="E32" s="11">
        <f>E30</f>
        <v>15</v>
      </c>
      <c r="F32" s="11">
        <v>150</v>
      </c>
      <c r="G32" s="11">
        <f t="shared" si="0"/>
        <v>2250</v>
      </c>
    </row>
    <row r="33" spans="1:7">
      <c r="A33" s="40" t="s">
        <v>81</v>
      </c>
      <c r="B33" s="40"/>
      <c r="C33" s="40"/>
      <c r="D33" s="11" t="s">
        <v>28</v>
      </c>
      <c r="E33" s="11">
        <v>15</v>
      </c>
      <c r="F33" s="11">
        <v>25</v>
      </c>
      <c r="G33" s="11">
        <f t="shared" si="0"/>
        <v>375</v>
      </c>
    </row>
    <row r="34" spans="1:7">
      <c r="A34" s="40" t="s">
        <v>82</v>
      </c>
      <c r="B34" s="40"/>
      <c r="C34" s="40"/>
      <c r="D34" s="11" t="s">
        <v>28</v>
      </c>
      <c r="E34" s="11">
        <v>15</v>
      </c>
      <c r="F34" s="11">
        <v>22</v>
      </c>
      <c r="G34" s="11">
        <f t="shared" si="0"/>
        <v>330</v>
      </c>
    </row>
    <row r="35" spans="1:7">
      <c r="A35" s="40"/>
      <c r="B35" s="40"/>
      <c r="C35" s="40"/>
      <c r="D35" s="11" t="s">
        <v>28</v>
      </c>
      <c r="E35" s="11"/>
      <c r="F35" s="11"/>
      <c r="G35" s="11">
        <f t="shared" si="0"/>
        <v>0</v>
      </c>
    </row>
    <row r="36" spans="1:7">
      <c r="A36" s="40"/>
      <c r="B36" s="40"/>
      <c r="C36" s="40"/>
      <c r="D36" s="11" t="s">
        <v>28</v>
      </c>
      <c r="E36" s="11"/>
      <c r="F36" s="11"/>
      <c r="G36" s="11">
        <f t="shared" si="0"/>
        <v>0</v>
      </c>
    </row>
    <row r="37" spans="1:7">
      <c r="A37" s="40"/>
      <c r="B37" s="40"/>
      <c r="C37" s="40"/>
      <c r="D37" s="11" t="s">
        <v>28</v>
      </c>
      <c r="E37" s="11"/>
      <c r="F37" s="11"/>
      <c r="G37" s="11">
        <f t="shared" si="0"/>
        <v>0</v>
      </c>
    </row>
    <row r="38" spans="1:7">
      <c r="A38" s="40"/>
      <c r="B38" s="40"/>
      <c r="C38" s="40"/>
      <c r="D38" s="11" t="s">
        <v>28</v>
      </c>
      <c r="E38" s="11"/>
      <c r="F38" s="11"/>
      <c r="G38" s="11">
        <f t="shared" si="0"/>
        <v>0</v>
      </c>
    </row>
    <row r="39" spans="1:7">
      <c r="A39" s="40"/>
      <c r="B39" s="40"/>
      <c r="C39" s="40"/>
      <c r="D39" s="11" t="s">
        <v>28</v>
      </c>
      <c r="E39" s="11"/>
      <c r="F39" s="11"/>
      <c r="G39" s="11">
        <f t="shared" si="0"/>
        <v>0</v>
      </c>
    </row>
    <row r="40" spans="1:7">
      <c r="A40" s="40"/>
      <c r="B40" s="40"/>
      <c r="C40" s="40"/>
      <c r="D40" s="11" t="s">
        <v>28</v>
      </c>
      <c r="E40" s="11"/>
      <c r="F40" s="11"/>
      <c r="G40" s="11">
        <f t="shared" si="0"/>
        <v>0</v>
      </c>
    </row>
    <row r="41" spans="1:7" ht="28.5" customHeight="1">
      <c r="A41" s="40"/>
      <c r="B41" s="40"/>
      <c r="C41" s="40"/>
      <c r="D41" s="11" t="s">
        <v>28</v>
      </c>
      <c r="E41" s="11"/>
      <c r="F41" s="11"/>
      <c r="G41" s="11">
        <f t="shared" si="0"/>
        <v>0</v>
      </c>
    </row>
    <row r="42" spans="1:7">
      <c r="A42" s="42"/>
      <c r="B42" s="42"/>
      <c r="C42" s="42"/>
      <c r="D42" s="11" t="s">
        <v>28</v>
      </c>
      <c r="E42" s="11"/>
      <c r="F42" s="11"/>
      <c r="G42" s="11">
        <f>E42*F42</f>
        <v>0</v>
      </c>
    </row>
    <row r="43" spans="1:7">
      <c r="A43" s="43" t="s">
        <v>49</v>
      </c>
      <c r="B43" s="43"/>
      <c r="C43" s="43"/>
      <c r="D43" s="11"/>
      <c r="E43" s="11"/>
      <c r="F43" s="10"/>
      <c r="G43" s="16">
        <f>SUM(G30:G42)</f>
        <v>4980</v>
      </c>
    </row>
    <row r="44" spans="1:7">
      <c r="A44" s="41"/>
      <c r="B44" s="41"/>
      <c r="C44" s="41"/>
      <c r="D44" s="41"/>
      <c r="E44" s="41"/>
      <c r="F44" s="41"/>
      <c r="G44" s="16">
        <f>G43</f>
        <v>4980</v>
      </c>
    </row>
    <row r="46" spans="1:7">
      <c r="A46" s="4" t="s">
        <v>24</v>
      </c>
    </row>
    <row r="47" spans="1:7">
      <c r="A47" s="4"/>
    </row>
    <row r="48" spans="1:7" ht="18.75">
      <c r="A48" s="28" t="str">
        <f>A25</f>
        <v>"Читалочка"</v>
      </c>
    </row>
    <row r="49" spans="1:7">
      <c r="A49" s="7" t="str">
        <f>A26</f>
        <v>(наименование платной услуги)</v>
      </c>
    </row>
    <row r="51" spans="1:7" s="18" customFormat="1" ht="120">
      <c r="A51" s="14" t="s">
        <v>85</v>
      </c>
      <c r="B51" s="32" t="s">
        <v>86</v>
      </c>
      <c r="C51" s="14" t="s">
        <v>25</v>
      </c>
      <c r="D51" s="14" t="s">
        <v>26</v>
      </c>
      <c r="E51" s="13"/>
      <c r="F51" s="13"/>
      <c r="G51" s="13"/>
    </row>
    <row r="52" spans="1:7">
      <c r="A52" s="11">
        <v>15516407.34</v>
      </c>
      <c r="B52" s="11">
        <v>5975300.8200000003</v>
      </c>
      <c r="C52" s="11">
        <f>(A52-B52)/B52</f>
        <v>1.5967575202347719</v>
      </c>
      <c r="D52" s="16">
        <f>ROUND(G19*C52,2)</f>
        <v>564.41</v>
      </c>
    </row>
    <row r="54" spans="1:7">
      <c r="A54" s="4" t="s">
        <v>29</v>
      </c>
    </row>
    <row r="55" spans="1:7">
      <c r="A55" s="4"/>
    </row>
    <row r="56" spans="1:7" ht="18.75">
      <c r="A56" s="28" t="str">
        <f>A48</f>
        <v>"Читалочка"</v>
      </c>
    </row>
    <row r="57" spans="1:7">
      <c r="A57" s="6" t="str">
        <f>A49</f>
        <v>(наименование платной услуги)</v>
      </c>
    </row>
    <row r="59" spans="1:7" ht="45">
      <c r="A59" s="14" t="s">
        <v>31</v>
      </c>
      <c r="B59" s="32" t="s">
        <v>32</v>
      </c>
      <c r="C59" s="14" t="s">
        <v>33</v>
      </c>
      <c r="D59" s="14" t="s">
        <v>30</v>
      </c>
      <c r="F59" s="22"/>
    </row>
    <row r="60" spans="1:7">
      <c r="A60" s="11"/>
      <c r="B60" s="11"/>
      <c r="C60" s="11">
        <f>B9</f>
        <v>15</v>
      </c>
      <c r="D60" s="16" t="e">
        <f>ROUND(A60/B60*C60,2)</f>
        <v>#DIV/0!</v>
      </c>
      <c r="G60" s="21"/>
    </row>
    <row r="61" spans="1:7">
      <c r="A61" s="23"/>
      <c r="B61" s="23"/>
      <c r="C61" s="23"/>
      <c r="D61" s="24"/>
      <c r="G61" s="21"/>
    </row>
    <row r="62" spans="1:7">
      <c r="A62" s="4" t="s">
        <v>34</v>
      </c>
    </row>
    <row r="63" spans="1:7">
      <c r="A63" s="4"/>
    </row>
    <row r="64" spans="1:7" ht="18.75">
      <c r="A64" s="28" t="str">
        <f>A56</f>
        <v>"Читалочка"</v>
      </c>
    </row>
    <row r="65" spans="1:7">
      <c r="A65" s="6" t="str">
        <f>A57</f>
        <v>(наименование платной услуги)</v>
      </c>
    </row>
    <row r="66" spans="1:7">
      <c r="A66" s="6"/>
    </row>
    <row r="67" spans="1:7" ht="29.25">
      <c r="A67" s="26" t="s">
        <v>35</v>
      </c>
      <c r="B67" s="29" t="s">
        <v>36</v>
      </c>
      <c r="C67" s="26" t="s">
        <v>37</v>
      </c>
      <c r="G67"/>
    </row>
    <row r="68" spans="1:7" ht="30">
      <c r="A68" s="25" t="s">
        <v>38</v>
      </c>
      <c r="B68" s="11" t="s">
        <v>39</v>
      </c>
      <c r="C68" s="11">
        <f>B9</f>
        <v>15</v>
      </c>
      <c r="G68"/>
    </row>
    <row r="69" spans="1:7" ht="30">
      <c r="A69" s="25" t="s">
        <v>40</v>
      </c>
      <c r="B69" s="11" t="s">
        <v>45</v>
      </c>
      <c r="C69" s="11">
        <f>G19</f>
        <v>353.47</v>
      </c>
    </row>
    <row r="70" spans="1:7" ht="30">
      <c r="A70" s="25" t="s">
        <v>41</v>
      </c>
      <c r="B70" s="11" t="s">
        <v>45</v>
      </c>
      <c r="C70" s="11">
        <f>G20</f>
        <v>106.75</v>
      </c>
    </row>
    <row r="71" spans="1:7">
      <c r="A71" s="25" t="s">
        <v>42</v>
      </c>
      <c r="B71" s="11" t="s">
        <v>45</v>
      </c>
      <c r="C71" s="11">
        <f>G44</f>
        <v>4980</v>
      </c>
    </row>
    <row r="72" spans="1:7">
      <c r="A72" s="25" t="s">
        <v>43</v>
      </c>
      <c r="B72" s="11" t="s">
        <v>45</v>
      </c>
      <c r="C72" s="11"/>
    </row>
    <row r="73" spans="1:7" ht="30">
      <c r="A73" s="25" t="s">
        <v>44</v>
      </c>
      <c r="B73" s="11" t="s">
        <v>45</v>
      </c>
      <c r="C73" s="11">
        <f>D52</f>
        <v>564.41</v>
      </c>
    </row>
    <row r="74" spans="1:7">
      <c r="A74" s="25" t="s">
        <v>46</v>
      </c>
      <c r="B74" s="11" t="s">
        <v>45</v>
      </c>
      <c r="C74" s="11">
        <f>SUM(C69:C73)</f>
        <v>6004.63</v>
      </c>
    </row>
    <row r="75" spans="1:7" ht="30">
      <c r="A75" s="25" t="s">
        <v>54</v>
      </c>
      <c r="B75" s="11" t="s">
        <v>45</v>
      </c>
      <c r="C75" s="11">
        <f>C74*25%</f>
        <v>1501.1575</v>
      </c>
    </row>
    <row r="76" spans="1:7" ht="30">
      <c r="A76" s="25" t="s">
        <v>47</v>
      </c>
      <c r="B76" s="11" t="s">
        <v>45</v>
      </c>
      <c r="C76" s="11">
        <f>C74+C75</f>
        <v>7505.7875000000004</v>
      </c>
    </row>
    <row r="77" spans="1:7" ht="45">
      <c r="A77" s="25" t="s">
        <v>48</v>
      </c>
      <c r="B77" s="11" t="s">
        <v>45</v>
      </c>
      <c r="C77" s="16">
        <f>ROUND(C76/C68,0)</f>
        <v>500</v>
      </c>
    </row>
    <row r="78" spans="1:7" ht="45">
      <c r="A78" s="25" t="s">
        <v>55</v>
      </c>
      <c r="B78" s="11" t="s">
        <v>45</v>
      </c>
      <c r="C78" s="16">
        <f>C77/8</f>
        <v>62.5</v>
      </c>
    </row>
  </sheetData>
  <mergeCells count="17">
    <mergeCell ref="A44:F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28:C28"/>
    <mergeCell ref="A29:C29"/>
    <mergeCell ref="A30:C30"/>
    <mergeCell ref="A31:C31"/>
    <mergeCell ref="A32:C32"/>
  </mergeCells>
  <pageMargins left="0.7" right="0.7" top="0.75" bottom="0.75" header="0.3" footer="0.3"/>
  <pageSetup paperSize="9" scale="66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79"/>
  <sheetViews>
    <sheetView topLeftCell="A71" zoomScaleNormal="100" zoomScaleSheetLayoutView="100" workbookViewId="0">
      <selection activeCell="C79" sqref="C79"/>
    </sheetView>
  </sheetViews>
  <sheetFormatPr defaultRowHeight="15"/>
  <cols>
    <col min="1" max="1" width="30.140625" style="1" customWidth="1"/>
    <col min="2" max="2" width="15.7109375" style="2" customWidth="1"/>
    <col min="3" max="6" width="15.7109375" style="1" customWidth="1"/>
    <col min="7" max="7" width="23.7109375" style="1" customWidth="1"/>
  </cols>
  <sheetData>
    <row r="1" spans="1:7" s="1" customFormat="1">
      <c r="B1" s="2"/>
      <c r="G1" s="3" t="s">
        <v>0</v>
      </c>
    </row>
    <row r="2" spans="1:7" s="1" customFormat="1">
      <c r="B2" s="2"/>
      <c r="G2" s="3" t="s">
        <v>51</v>
      </c>
    </row>
    <row r="3" spans="1:7" s="1" customFormat="1">
      <c r="B3" s="2"/>
      <c r="G3" s="3" t="s">
        <v>52</v>
      </c>
    </row>
    <row r="4" spans="1:7" s="1" customFormat="1">
      <c r="B4" s="2"/>
    </row>
    <row r="5" spans="1:7" s="1" customFormat="1">
      <c r="A5" s="4" t="s">
        <v>1</v>
      </c>
      <c r="B5" s="2"/>
    </row>
    <row r="6" spans="1:7" s="1" customFormat="1">
      <c r="B6" s="2"/>
    </row>
    <row r="7" spans="1:7" s="1" customFormat="1">
      <c r="A7" s="5" t="s">
        <v>2</v>
      </c>
      <c r="B7" s="2"/>
    </row>
    <row r="8" spans="1:7" s="1" customFormat="1">
      <c r="A8" s="1" t="s">
        <v>3</v>
      </c>
      <c r="B8" s="2">
        <v>0.5</v>
      </c>
      <c r="C8" s="1" t="s">
        <v>5</v>
      </c>
    </row>
    <row r="9" spans="1:7" s="1" customFormat="1">
      <c r="A9" s="1" t="s">
        <v>4</v>
      </c>
      <c r="B9" s="2">
        <v>38</v>
      </c>
      <c r="C9" s="1" t="s">
        <v>6</v>
      </c>
    </row>
    <row r="10" spans="1:7" s="1" customFormat="1">
      <c r="A10" s="1" t="s">
        <v>50</v>
      </c>
      <c r="B10" s="2">
        <v>1</v>
      </c>
      <c r="C10" s="1" t="s">
        <v>27</v>
      </c>
    </row>
    <row r="11" spans="1:7" s="1" customFormat="1">
      <c r="B11" s="2"/>
    </row>
    <row r="12" spans="1:7" s="1" customFormat="1">
      <c r="A12" s="4" t="s">
        <v>7</v>
      </c>
      <c r="B12" s="2"/>
    </row>
    <row r="13" spans="1:7" s="1" customFormat="1">
      <c r="A13" s="4"/>
      <c r="B13" s="2"/>
    </row>
    <row r="14" spans="1:7" s="1" customFormat="1" ht="18.75">
      <c r="A14" s="28" t="s">
        <v>53</v>
      </c>
      <c r="B14" s="2"/>
    </row>
    <row r="15" spans="1:7" s="1" customFormat="1">
      <c r="A15" s="6" t="s">
        <v>8</v>
      </c>
      <c r="B15" s="2"/>
    </row>
    <row r="16" spans="1:7" s="1" customFormat="1">
      <c r="A16" s="6"/>
      <c r="B16" s="2"/>
    </row>
    <row r="17" spans="1:7" s="1" customFormat="1" ht="90">
      <c r="A17" s="8" t="s">
        <v>9</v>
      </c>
      <c r="B17" s="8" t="s">
        <v>10</v>
      </c>
      <c r="C17" s="8" t="s">
        <v>11</v>
      </c>
      <c r="D17" s="8" t="s">
        <v>12</v>
      </c>
      <c r="E17" s="8" t="s">
        <v>13</v>
      </c>
      <c r="F17" s="8" t="s">
        <v>14</v>
      </c>
      <c r="G17" s="8" t="s">
        <v>15</v>
      </c>
    </row>
    <row r="18" spans="1:7" s="1" customFormat="1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</row>
    <row r="19" spans="1:7">
      <c r="A19" s="20" t="str">
        <f>Читалочка!A19</f>
        <v>Воспитатель</v>
      </c>
      <c r="B19" s="11">
        <v>12725</v>
      </c>
      <c r="C19" s="11">
        <v>144</v>
      </c>
      <c r="D19" s="11">
        <f>B19/C19</f>
        <v>88.368055555555557</v>
      </c>
      <c r="E19" s="11">
        <f>B8*4*B10</f>
        <v>2</v>
      </c>
      <c r="F19" s="12"/>
      <c r="G19" s="11">
        <f>ROUND(D19*E19+F19,2)</f>
        <v>176.74</v>
      </c>
    </row>
    <row r="20" spans="1:7" ht="30">
      <c r="A20" s="14" t="s">
        <v>16</v>
      </c>
      <c r="B20" s="15"/>
      <c r="C20" s="10"/>
      <c r="D20" s="10"/>
      <c r="E20" s="10"/>
      <c r="F20" s="10"/>
      <c r="G20" s="11">
        <f>ROUND(G19*30.2%,2)</f>
        <v>53.38</v>
      </c>
    </row>
    <row r="21" spans="1:7">
      <c r="A21" s="17" t="s">
        <v>17</v>
      </c>
      <c r="B21" s="15"/>
      <c r="C21" s="10"/>
      <c r="D21" s="10"/>
      <c r="E21" s="10"/>
      <c r="F21" s="10"/>
      <c r="G21" s="16">
        <f>SUM(G19:G20)</f>
        <v>230.12</v>
      </c>
    </row>
    <row r="23" spans="1:7">
      <c r="A23" s="4" t="s">
        <v>18</v>
      </c>
    </row>
    <row r="24" spans="1:7">
      <c r="A24" s="4"/>
    </row>
    <row r="25" spans="1:7" ht="18.75">
      <c r="A25" s="28" t="str">
        <f>A14</f>
        <v>"Акварелька"</v>
      </c>
    </row>
    <row r="26" spans="1:7">
      <c r="A26" s="6" t="str">
        <f>A15</f>
        <v>(наименование платной услуги)</v>
      </c>
      <c r="G26" s="33"/>
    </row>
    <row r="27" spans="1:7">
      <c r="A27" s="6"/>
    </row>
    <row r="28" spans="1:7" ht="45">
      <c r="A28" s="38" t="s">
        <v>19</v>
      </c>
      <c r="B28" s="38"/>
      <c r="C28" s="38"/>
      <c r="D28" s="30" t="s">
        <v>20</v>
      </c>
      <c r="E28" s="30" t="s">
        <v>21</v>
      </c>
      <c r="F28" s="30" t="s">
        <v>22</v>
      </c>
      <c r="G28" s="8" t="s">
        <v>23</v>
      </c>
    </row>
    <row r="29" spans="1:7">
      <c r="A29" s="39">
        <v>1</v>
      </c>
      <c r="B29" s="39"/>
      <c r="C29" s="39"/>
      <c r="D29" s="31">
        <v>2</v>
      </c>
      <c r="E29" s="31">
        <v>3</v>
      </c>
      <c r="F29" s="31">
        <v>4</v>
      </c>
      <c r="G29" s="9">
        <v>5</v>
      </c>
    </row>
    <row r="30" spans="1:7">
      <c r="A30" s="40" t="s">
        <v>57</v>
      </c>
      <c r="B30" s="40"/>
      <c r="C30" s="40"/>
      <c r="D30" s="11" t="s">
        <v>28</v>
      </c>
      <c r="E30" s="11">
        <v>10</v>
      </c>
      <c r="F30" s="11">
        <v>200</v>
      </c>
      <c r="G30" s="11">
        <f t="shared" ref="G30:G42" si="0">E30*F30</f>
        <v>2000</v>
      </c>
    </row>
    <row r="31" spans="1:7">
      <c r="A31" s="40" t="s">
        <v>58</v>
      </c>
      <c r="B31" s="40"/>
      <c r="C31" s="40"/>
      <c r="D31" s="11" t="s">
        <v>28</v>
      </c>
      <c r="E31" s="11">
        <v>10</v>
      </c>
      <c r="F31" s="11">
        <v>20</v>
      </c>
      <c r="G31" s="11">
        <f t="shared" si="0"/>
        <v>200</v>
      </c>
    </row>
    <row r="32" spans="1:7">
      <c r="A32" s="40" t="s">
        <v>59</v>
      </c>
      <c r="B32" s="40"/>
      <c r="C32" s="40"/>
      <c r="D32" s="11" t="s">
        <v>28</v>
      </c>
      <c r="E32" s="11">
        <v>5</v>
      </c>
      <c r="F32" s="11">
        <v>120</v>
      </c>
      <c r="G32" s="11">
        <f t="shared" si="0"/>
        <v>600</v>
      </c>
    </row>
    <row r="33" spans="1:7">
      <c r="A33" s="40" t="s">
        <v>60</v>
      </c>
      <c r="B33" s="40"/>
      <c r="C33" s="40"/>
      <c r="D33" s="11" t="s">
        <v>28</v>
      </c>
      <c r="E33" s="11">
        <v>10</v>
      </c>
      <c r="F33" s="11">
        <v>70</v>
      </c>
      <c r="G33" s="11">
        <f t="shared" si="0"/>
        <v>700</v>
      </c>
    </row>
    <row r="34" spans="1:7">
      <c r="A34" s="40" t="s">
        <v>61</v>
      </c>
      <c r="B34" s="40"/>
      <c r="C34" s="40"/>
      <c r="D34" s="11" t="s">
        <v>28</v>
      </c>
      <c r="E34" s="11">
        <v>10</v>
      </c>
      <c r="F34" s="11">
        <v>25</v>
      </c>
      <c r="G34" s="11">
        <f t="shared" si="0"/>
        <v>250</v>
      </c>
    </row>
    <row r="35" spans="1:7">
      <c r="A35" s="40" t="s">
        <v>62</v>
      </c>
      <c r="B35" s="40"/>
      <c r="C35" s="40"/>
      <c r="D35" s="11" t="s">
        <v>28</v>
      </c>
      <c r="E35" s="11">
        <v>10</v>
      </c>
      <c r="F35" s="11">
        <v>28</v>
      </c>
      <c r="G35" s="11">
        <f t="shared" si="0"/>
        <v>280</v>
      </c>
    </row>
    <row r="36" spans="1:7">
      <c r="A36" s="40" t="s">
        <v>63</v>
      </c>
      <c r="B36" s="40"/>
      <c r="C36" s="40"/>
      <c r="D36" s="11" t="s">
        <v>28</v>
      </c>
      <c r="E36" s="11">
        <v>10</v>
      </c>
      <c r="F36" s="11">
        <v>35</v>
      </c>
      <c r="G36" s="11">
        <f t="shared" si="0"/>
        <v>350</v>
      </c>
    </row>
    <row r="37" spans="1:7">
      <c r="A37" s="40" t="s">
        <v>64</v>
      </c>
      <c r="B37" s="40"/>
      <c r="C37" s="40"/>
      <c r="D37" s="11" t="s">
        <v>28</v>
      </c>
      <c r="E37" s="11">
        <v>12</v>
      </c>
      <c r="F37" s="11">
        <v>15</v>
      </c>
      <c r="G37" s="11">
        <f t="shared" si="0"/>
        <v>180</v>
      </c>
    </row>
    <row r="38" spans="1:7">
      <c r="A38" s="40" t="s">
        <v>65</v>
      </c>
      <c r="B38" s="40"/>
      <c r="C38" s="40"/>
      <c r="D38" s="11" t="s">
        <v>28</v>
      </c>
      <c r="E38" s="11">
        <v>10</v>
      </c>
      <c r="F38" s="11">
        <v>70</v>
      </c>
      <c r="G38" s="11">
        <f t="shared" si="0"/>
        <v>700</v>
      </c>
    </row>
    <row r="39" spans="1:7">
      <c r="A39" s="40" t="s">
        <v>66</v>
      </c>
      <c r="B39" s="40"/>
      <c r="C39" s="40"/>
      <c r="D39" s="11" t="s">
        <v>28</v>
      </c>
      <c r="E39" s="11">
        <v>10</v>
      </c>
      <c r="F39" s="11">
        <v>150</v>
      </c>
      <c r="G39" s="11">
        <f t="shared" si="0"/>
        <v>1500</v>
      </c>
    </row>
    <row r="40" spans="1:7">
      <c r="A40" s="40" t="s">
        <v>67</v>
      </c>
      <c r="B40" s="40"/>
      <c r="C40" s="40"/>
      <c r="D40" s="11" t="s">
        <v>28</v>
      </c>
      <c r="E40" s="11">
        <v>8</v>
      </c>
      <c r="F40" s="11">
        <v>45</v>
      </c>
      <c r="G40" s="11">
        <f t="shared" si="0"/>
        <v>360</v>
      </c>
    </row>
    <row r="41" spans="1:7">
      <c r="A41" s="40" t="s">
        <v>68</v>
      </c>
      <c r="B41" s="40"/>
      <c r="C41" s="40"/>
      <c r="D41" s="11" t="s">
        <v>28</v>
      </c>
      <c r="E41" s="11">
        <v>12</v>
      </c>
      <c r="F41" s="11">
        <v>5</v>
      </c>
      <c r="G41" s="11">
        <f t="shared" si="0"/>
        <v>60</v>
      </c>
    </row>
    <row r="42" spans="1:7" ht="28.5" customHeight="1">
      <c r="A42" s="40" t="s">
        <v>69</v>
      </c>
      <c r="B42" s="40"/>
      <c r="C42" s="40"/>
      <c r="D42" s="11" t="s">
        <v>28</v>
      </c>
      <c r="E42" s="11">
        <v>10</v>
      </c>
      <c r="F42" s="11">
        <v>172</v>
      </c>
      <c r="G42" s="11">
        <f t="shared" si="0"/>
        <v>1720</v>
      </c>
    </row>
    <row r="43" spans="1:7">
      <c r="A43" s="42" t="s">
        <v>70</v>
      </c>
      <c r="B43" s="42"/>
      <c r="C43" s="42"/>
      <c r="D43" s="11" t="s">
        <v>28</v>
      </c>
      <c r="E43" s="11">
        <v>20</v>
      </c>
      <c r="F43" s="11">
        <v>300</v>
      </c>
      <c r="G43" s="11">
        <f>E43*F43</f>
        <v>6000</v>
      </c>
    </row>
    <row r="44" spans="1:7">
      <c r="A44" s="43" t="s">
        <v>49</v>
      </c>
      <c r="B44" s="43"/>
      <c r="C44" s="43"/>
      <c r="D44" s="11"/>
      <c r="E44" s="11"/>
      <c r="F44" s="10"/>
      <c r="G44" s="16">
        <f>SUM(G30:G43)</f>
        <v>14900</v>
      </c>
    </row>
    <row r="45" spans="1:7">
      <c r="A45" s="41"/>
      <c r="B45" s="41"/>
      <c r="C45" s="41"/>
      <c r="D45" s="41"/>
      <c r="E45" s="41"/>
      <c r="F45" s="41"/>
      <c r="G45" s="16">
        <f>G44</f>
        <v>14900</v>
      </c>
    </row>
    <row r="47" spans="1:7">
      <c r="A47" s="4" t="s">
        <v>24</v>
      </c>
    </row>
    <row r="48" spans="1:7">
      <c r="A48" s="4"/>
    </row>
    <row r="49" spans="1:7" ht="18.75">
      <c r="A49" s="28" t="str">
        <f>A25</f>
        <v>"Акварелька"</v>
      </c>
    </row>
    <row r="50" spans="1:7">
      <c r="A50" s="7" t="str">
        <f>A26</f>
        <v>(наименование платной услуги)</v>
      </c>
    </row>
    <row r="52" spans="1:7" s="18" customFormat="1" ht="120">
      <c r="A52" s="14" t="s">
        <v>85</v>
      </c>
      <c r="B52" s="32" t="s">
        <v>86</v>
      </c>
      <c r="C52" s="14" t="s">
        <v>25</v>
      </c>
      <c r="D52" s="14" t="s">
        <v>26</v>
      </c>
      <c r="E52" s="13"/>
      <c r="F52" s="13"/>
      <c r="G52" s="13"/>
    </row>
    <row r="53" spans="1:7">
      <c r="A53" s="11">
        <v>15516407.34</v>
      </c>
      <c r="B53" s="11">
        <v>5975300.8200000003</v>
      </c>
      <c r="C53" s="11">
        <f>(A53-B53)/B53</f>
        <v>1.5967575202347719</v>
      </c>
      <c r="D53" s="16">
        <f>ROUND(G20*C53,2)</f>
        <v>85.23</v>
      </c>
    </row>
    <row r="55" spans="1:7">
      <c r="A55" s="4" t="s">
        <v>29</v>
      </c>
    </row>
    <row r="56" spans="1:7">
      <c r="A56" s="4"/>
    </row>
    <row r="57" spans="1:7" ht="18.75">
      <c r="A57" s="28" t="str">
        <f>A49</f>
        <v>"Акварелька"</v>
      </c>
    </row>
    <row r="58" spans="1:7">
      <c r="A58" s="6" t="str">
        <f>A50</f>
        <v>(наименование платной услуги)</v>
      </c>
    </row>
    <row r="60" spans="1:7" ht="45">
      <c r="A60" s="14" t="s">
        <v>31</v>
      </c>
      <c r="B60" s="19" t="s">
        <v>32</v>
      </c>
      <c r="C60" s="14" t="s">
        <v>33</v>
      </c>
      <c r="D60" s="14" t="s">
        <v>30</v>
      </c>
      <c r="F60" s="22"/>
    </row>
    <row r="61" spans="1:7">
      <c r="A61" s="11"/>
      <c r="B61" s="11"/>
      <c r="C61" s="11">
        <f>B9</f>
        <v>38</v>
      </c>
      <c r="D61" s="16" t="e">
        <f>ROUND(A61/B61*C61,2)</f>
        <v>#DIV/0!</v>
      </c>
      <c r="G61" s="21"/>
    </row>
    <row r="62" spans="1:7">
      <c r="A62" s="23"/>
      <c r="B62" s="23"/>
      <c r="C62" s="23"/>
      <c r="D62" s="24"/>
      <c r="G62" s="21"/>
    </row>
    <row r="63" spans="1:7">
      <c r="A63" s="4" t="s">
        <v>34</v>
      </c>
    </row>
    <row r="64" spans="1:7">
      <c r="A64" s="4"/>
    </row>
    <row r="65" spans="1:7" ht="18.75">
      <c r="A65" s="28" t="str">
        <f>A57</f>
        <v>"Акварелька"</v>
      </c>
    </row>
    <row r="66" spans="1:7">
      <c r="A66" s="6" t="str">
        <f>A58</f>
        <v>(наименование платной услуги)</v>
      </c>
    </row>
    <row r="67" spans="1:7">
      <c r="A67" s="6"/>
    </row>
    <row r="68" spans="1:7" ht="29.25">
      <c r="A68" s="26" t="s">
        <v>35</v>
      </c>
      <c r="B68" s="27" t="s">
        <v>36</v>
      </c>
      <c r="C68" s="26" t="s">
        <v>37</v>
      </c>
      <c r="G68"/>
    </row>
    <row r="69" spans="1:7" ht="30">
      <c r="A69" s="25" t="s">
        <v>38</v>
      </c>
      <c r="B69" s="11" t="s">
        <v>39</v>
      </c>
      <c r="C69" s="11">
        <f>B9</f>
        <v>38</v>
      </c>
      <c r="G69"/>
    </row>
    <row r="70" spans="1:7" ht="30">
      <c r="A70" s="25" t="s">
        <v>40</v>
      </c>
      <c r="B70" s="11" t="s">
        <v>45</v>
      </c>
      <c r="C70" s="11">
        <f>G19</f>
        <v>176.74</v>
      </c>
    </row>
    <row r="71" spans="1:7" ht="30">
      <c r="A71" s="25" t="s">
        <v>41</v>
      </c>
      <c r="B71" s="11" t="s">
        <v>45</v>
      </c>
      <c r="C71" s="11">
        <f>G20</f>
        <v>53.38</v>
      </c>
    </row>
    <row r="72" spans="1:7">
      <c r="A72" s="25" t="s">
        <v>42</v>
      </c>
      <c r="B72" s="11" t="s">
        <v>45</v>
      </c>
      <c r="C72" s="11">
        <f>G45</f>
        <v>14900</v>
      </c>
    </row>
    <row r="73" spans="1:7">
      <c r="A73" s="25" t="s">
        <v>43</v>
      </c>
      <c r="B73" s="11" t="s">
        <v>45</v>
      </c>
      <c r="C73" s="11"/>
    </row>
    <row r="74" spans="1:7" ht="30">
      <c r="A74" s="25" t="s">
        <v>44</v>
      </c>
      <c r="B74" s="11" t="s">
        <v>45</v>
      </c>
      <c r="C74" s="11">
        <f>D53</f>
        <v>85.23</v>
      </c>
    </row>
    <row r="75" spans="1:7">
      <c r="A75" s="25" t="s">
        <v>46</v>
      </c>
      <c r="B75" s="11" t="s">
        <v>45</v>
      </c>
      <c r="C75" s="11">
        <f>SUM(C70:C74)</f>
        <v>15215.35</v>
      </c>
    </row>
    <row r="76" spans="1:7" ht="30">
      <c r="A76" s="25" t="s">
        <v>54</v>
      </c>
      <c r="B76" s="11" t="s">
        <v>45</v>
      </c>
      <c r="C76" s="11">
        <f>C75*25%</f>
        <v>3803.8375000000001</v>
      </c>
    </row>
    <row r="77" spans="1:7" ht="30">
      <c r="A77" s="25" t="s">
        <v>47</v>
      </c>
      <c r="B77" s="11" t="s">
        <v>45</v>
      </c>
      <c r="C77" s="11">
        <f>C75+C76</f>
        <v>19019.1875</v>
      </c>
    </row>
    <row r="78" spans="1:7" ht="45">
      <c r="A78" s="25" t="s">
        <v>48</v>
      </c>
      <c r="B78" s="11" t="s">
        <v>45</v>
      </c>
      <c r="C78" s="16">
        <f>ROUND(C77/C69,0)-1</f>
        <v>500</v>
      </c>
    </row>
    <row r="79" spans="1:7" ht="45">
      <c r="A79" s="25" t="s">
        <v>55</v>
      </c>
      <c r="B79" s="11" t="s">
        <v>45</v>
      </c>
      <c r="C79" s="16">
        <f>C78/4</f>
        <v>125</v>
      </c>
    </row>
  </sheetData>
  <mergeCells count="18">
    <mergeCell ref="A42:C42"/>
    <mergeCell ref="A43:C43"/>
    <mergeCell ref="A44:C44"/>
    <mergeCell ref="A45:F45"/>
    <mergeCell ref="A36:C3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28:C28"/>
    <mergeCell ref="A29:C29"/>
    <mergeCell ref="A30:C30"/>
    <mergeCell ref="A31:C31"/>
  </mergeCells>
  <pageMargins left="0.7" right="0.7" top="0.75" bottom="0.75" header="0.3" footer="0.3"/>
  <pageSetup paperSize="9" scale="66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72"/>
  <sheetViews>
    <sheetView view="pageBreakPreview" topLeftCell="A28" zoomScaleNormal="100" zoomScaleSheetLayoutView="100" workbookViewId="0">
      <selection activeCell="C73" sqref="C73"/>
    </sheetView>
  </sheetViews>
  <sheetFormatPr defaultRowHeight="15"/>
  <cols>
    <col min="1" max="1" width="28.5703125" style="1" customWidth="1"/>
    <col min="2" max="2" width="15.7109375" style="2" customWidth="1"/>
    <col min="3" max="6" width="15.7109375" style="1" customWidth="1"/>
    <col min="7" max="7" width="24.28515625" style="1" customWidth="1"/>
  </cols>
  <sheetData>
    <row r="1" spans="1:7" s="1" customFormat="1">
      <c r="B1" s="2"/>
      <c r="G1" s="3" t="s">
        <v>0</v>
      </c>
    </row>
    <row r="2" spans="1:7" s="1" customFormat="1">
      <c r="B2" s="2"/>
      <c r="G2" s="3" t="s">
        <v>51</v>
      </c>
    </row>
    <row r="3" spans="1:7" s="1" customFormat="1">
      <c r="B3" s="2"/>
      <c r="G3" s="3" t="s">
        <v>52</v>
      </c>
    </row>
    <row r="4" spans="1:7" s="1" customFormat="1">
      <c r="B4" s="2"/>
    </row>
    <row r="5" spans="1:7" s="1" customFormat="1">
      <c r="A5" s="4" t="s">
        <v>1</v>
      </c>
      <c r="B5" s="2"/>
    </row>
    <row r="6" spans="1:7" s="1" customFormat="1">
      <c r="B6" s="2"/>
    </row>
    <row r="7" spans="1:7" s="1" customFormat="1">
      <c r="A7" s="5" t="s">
        <v>2</v>
      </c>
      <c r="B7" s="2"/>
    </row>
    <row r="8" spans="1:7" s="1" customFormat="1">
      <c r="A8" s="1" t="s">
        <v>3</v>
      </c>
      <c r="B8" s="2">
        <f>20/60</f>
        <v>0.33333333333333331</v>
      </c>
      <c r="C8" s="1" t="s">
        <v>5</v>
      </c>
    </row>
    <row r="9" spans="1:7" s="1" customFormat="1">
      <c r="A9" s="1" t="s">
        <v>4</v>
      </c>
      <c r="B9" s="2">
        <v>16</v>
      </c>
      <c r="C9" s="1" t="s">
        <v>6</v>
      </c>
    </row>
    <row r="10" spans="1:7" s="1" customFormat="1">
      <c r="A10" s="1" t="s">
        <v>50</v>
      </c>
      <c r="B10" s="2">
        <v>1</v>
      </c>
      <c r="C10" s="1" t="s">
        <v>27</v>
      </c>
    </row>
    <row r="11" spans="1:7" s="1" customFormat="1">
      <c r="B11" s="2"/>
    </row>
    <row r="12" spans="1:7" s="1" customFormat="1">
      <c r="A12" s="4" t="s">
        <v>7</v>
      </c>
      <c r="B12" s="2"/>
    </row>
    <row r="13" spans="1:7" s="1" customFormat="1">
      <c r="A13" s="4"/>
      <c r="B13" s="2"/>
    </row>
    <row r="14" spans="1:7" s="1" customFormat="1" ht="18.75">
      <c r="A14" s="28" t="s">
        <v>56</v>
      </c>
      <c r="B14" s="2"/>
    </row>
    <row r="15" spans="1:7" s="1" customFormat="1">
      <c r="A15" s="6" t="s">
        <v>8</v>
      </c>
      <c r="B15" s="2"/>
    </row>
    <row r="16" spans="1:7" s="1" customFormat="1">
      <c r="A16" s="6"/>
      <c r="B16" s="2"/>
    </row>
    <row r="17" spans="1:7" s="1" customFormat="1" ht="90">
      <c r="A17" s="30" t="s">
        <v>9</v>
      </c>
      <c r="B17" s="30" t="s">
        <v>10</v>
      </c>
      <c r="C17" s="30" t="s">
        <v>11</v>
      </c>
      <c r="D17" s="30" t="s">
        <v>12</v>
      </c>
      <c r="E17" s="30" t="s">
        <v>13</v>
      </c>
      <c r="F17" s="30" t="s">
        <v>14</v>
      </c>
      <c r="G17" s="30" t="s">
        <v>15</v>
      </c>
    </row>
    <row r="18" spans="1:7" s="1" customFormat="1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</row>
    <row r="19" spans="1:7">
      <c r="A19" s="20" t="str">
        <f>Акварелька!A19</f>
        <v>Воспитатель</v>
      </c>
      <c r="B19" s="11">
        <v>12725</v>
      </c>
      <c r="C19" s="11">
        <v>144</v>
      </c>
      <c r="D19" s="11">
        <f>B19/C19</f>
        <v>88.368055555555557</v>
      </c>
      <c r="E19" s="11">
        <f>B8*4*B10</f>
        <v>1.3333333333333333</v>
      </c>
      <c r="F19" s="12"/>
      <c r="G19" s="11">
        <f>ROUND(D19*E19+F19,2)</f>
        <v>117.82</v>
      </c>
    </row>
    <row r="20" spans="1:7" ht="30">
      <c r="A20" s="14" t="s">
        <v>16</v>
      </c>
      <c r="B20" s="15"/>
      <c r="C20" s="10"/>
      <c r="D20" s="10"/>
      <c r="E20" s="10"/>
      <c r="F20" s="10"/>
      <c r="G20" s="11">
        <f>ROUND(G19*30.2%,2)</f>
        <v>35.58</v>
      </c>
    </row>
    <row r="21" spans="1:7">
      <c r="A21" s="17" t="s">
        <v>17</v>
      </c>
      <c r="B21" s="15"/>
      <c r="C21" s="10"/>
      <c r="D21" s="10"/>
      <c r="E21" s="10"/>
      <c r="F21" s="10"/>
      <c r="G21" s="16">
        <f>SUM(G19:G20)</f>
        <v>153.39999999999998</v>
      </c>
    </row>
    <row r="23" spans="1:7">
      <c r="A23" s="4" t="s">
        <v>18</v>
      </c>
    </row>
    <row r="24" spans="1:7">
      <c r="A24" s="4"/>
    </row>
    <row r="25" spans="1:7" ht="18.75">
      <c r="A25" s="28" t="str">
        <f>A14</f>
        <v>"Весёлый язычок"</v>
      </c>
    </row>
    <row r="26" spans="1:7">
      <c r="A26" s="6" t="str">
        <f>A15</f>
        <v>(наименование платной услуги)</v>
      </c>
    </row>
    <row r="27" spans="1:7">
      <c r="A27" s="6"/>
      <c r="G27" s="33"/>
    </row>
    <row r="28" spans="1:7" ht="45">
      <c r="A28" s="30" t="s">
        <v>19</v>
      </c>
      <c r="B28" s="30" t="s">
        <v>20</v>
      </c>
      <c r="C28" s="30" t="s">
        <v>21</v>
      </c>
      <c r="D28" s="30" t="s">
        <v>22</v>
      </c>
      <c r="E28" s="30" t="s">
        <v>23</v>
      </c>
    </row>
    <row r="29" spans="1:7">
      <c r="A29" s="31">
        <v>1</v>
      </c>
      <c r="B29" s="31">
        <v>2</v>
      </c>
      <c r="C29" s="31">
        <v>3</v>
      </c>
      <c r="D29" s="31">
        <v>4</v>
      </c>
      <c r="E29" s="31">
        <v>5</v>
      </c>
    </row>
    <row r="30" spans="1:7" ht="15.75">
      <c r="A30" s="34" t="s">
        <v>71</v>
      </c>
      <c r="B30" s="11" t="s">
        <v>28</v>
      </c>
      <c r="C30" s="11">
        <f>B9</f>
        <v>16</v>
      </c>
      <c r="D30" s="11">
        <v>80</v>
      </c>
      <c r="E30" s="11">
        <f t="shared" ref="E30:E36" si="0">C30*D30</f>
        <v>1280</v>
      </c>
    </row>
    <row r="31" spans="1:7" ht="30">
      <c r="A31" s="20" t="s">
        <v>73</v>
      </c>
      <c r="B31" s="11" t="s">
        <v>28</v>
      </c>
      <c r="C31" s="11">
        <v>1</v>
      </c>
      <c r="D31" s="11">
        <v>250</v>
      </c>
      <c r="E31" s="11">
        <f t="shared" si="0"/>
        <v>250</v>
      </c>
    </row>
    <row r="32" spans="1:7" ht="30">
      <c r="A32" s="20" t="s">
        <v>74</v>
      </c>
      <c r="B32" s="11" t="s">
        <v>28</v>
      </c>
      <c r="C32" s="11">
        <v>1</v>
      </c>
      <c r="D32" s="11">
        <v>250</v>
      </c>
      <c r="E32" s="11">
        <f t="shared" si="0"/>
        <v>250</v>
      </c>
    </row>
    <row r="33" spans="1:7" ht="30">
      <c r="A33" s="20" t="s">
        <v>75</v>
      </c>
      <c r="B33" s="11" t="s">
        <v>28</v>
      </c>
      <c r="C33" s="11">
        <v>1</v>
      </c>
      <c r="D33" s="11">
        <v>250</v>
      </c>
      <c r="E33" s="11">
        <f t="shared" si="0"/>
        <v>250</v>
      </c>
    </row>
    <row r="34" spans="1:7" ht="30">
      <c r="A34" s="20" t="s">
        <v>72</v>
      </c>
      <c r="B34" s="11" t="s">
        <v>28</v>
      </c>
      <c r="C34" s="11">
        <v>1</v>
      </c>
      <c r="D34" s="11">
        <v>250</v>
      </c>
      <c r="E34" s="11">
        <f t="shared" si="0"/>
        <v>250</v>
      </c>
    </row>
    <row r="35" spans="1:7" ht="45">
      <c r="A35" s="20" t="s">
        <v>76</v>
      </c>
      <c r="B35" s="11" t="s">
        <v>28</v>
      </c>
      <c r="C35" s="11">
        <v>1</v>
      </c>
      <c r="D35" s="11">
        <v>200</v>
      </c>
      <c r="E35" s="11">
        <f t="shared" si="0"/>
        <v>200</v>
      </c>
    </row>
    <row r="36" spans="1:7" ht="30">
      <c r="A36" s="20" t="s">
        <v>77</v>
      </c>
      <c r="B36" s="11" t="s">
        <v>28</v>
      </c>
      <c r="C36" s="11">
        <v>4</v>
      </c>
      <c r="D36" s="11">
        <v>300</v>
      </c>
      <c r="E36" s="11">
        <f t="shared" si="0"/>
        <v>1200</v>
      </c>
    </row>
    <row r="37" spans="1:7">
      <c r="A37" s="26" t="s">
        <v>49</v>
      </c>
      <c r="B37" s="11"/>
      <c r="C37" s="11"/>
      <c r="D37" s="10"/>
      <c r="E37" s="16">
        <f>SUM(E30:E36)</f>
        <v>3680</v>
      </c>
    </row>
    <row r="38" spans="1:7">
      <c r="A38" s="17"/>
      <c r="B38" s="15"/>
      <c r="C38" s="10"/>
      <c r="D38" s="10"/>
      <c r="E38" s="16">
        <f>E37</f>
        <v>3680</v>
      </c>
    </row>
    <row r="40" spans="1:7">
      <c r="A40" s="4" t="s">
        <v>24</v>
      </c>
    </row>
    <row r="41" spans="1:7">
      <c r="A41" s="4"/>
    </row>
    <row r="42" spans="1:7" ht="18.75">
      <c r="A42" s="28" t="str">
        <f>A25</f>
        <v>"Весёлый язычок"</v>
      </c>
    </row>
    <row r="43" spans="1:7">
      <c r="A43" s="7" t="str">
        <f>A26</f>
        <v>(наименование платной услуги)</v>
      </c>
    </row>
    <row r="45" spans="1:7" s="18" customFormat="1" ht="120">
      <c r="A45" s="14" t="s">
        <v>85</v>
      </c>
      <c r="B45" s="32" t="s">
        <v>86</v>
      </c>
      <c r="C45" s="14" t="s">
        <v>25</v>
      </c>
      <c r="D45" s="14" t="s">
        <v>26</v>
      </c>
      <c r="E45" s="13"/>
      <c r="F45" s="13"/>
      <c r="G45" s="13"/>
    </row>
    <row r="46" spans="1:7">
      <c r="A46" s="11">
        <v>15516407.34</v>
      </c>
      <c r="B46" s="11">
        <v>5975300.8200000003</v>
      </c>
      <c r="C46" s="11">
        <f>(A46-B46)/B46</f>
        <v>1.5967575202347719</v>
      </c>
      <c r="D46" s="16">
        <f>ROUND(G13*C46,2)</f>
        <v>0</v>
      </c>
    </row>
    <row r="48" spans="1:7">
      <c r="A48" s="4" t="s">
        <v>29</v>
      </c>
    </row>
    <row r="49" spans="1:7">
      <c r="A49" s="4"/>
    </row>
    <row r="50" spans="1:7" ht="18.75">
      <c r="A50" s="28" t="str">
        <f>A42</f>
        <v>"Весёлый язычок"</v>
      </c>
    </row>
    <row r="51" spans="1:7">
      <c r="A51" s="6" t="str">
        <f>A43</f>
        <v>(наименование платной услуги)</v>
      </c>
    </row>
    <row r="53" spans="1:7" ht="45">
      <c r="A53" s="14" t="s">
        <v>31</v>
      </c>
      <c r="B53" s="32" t="s">
        <v>32</v>
      </c>
      <c r="C53" s="14" t="s">
        <v>33</v>
      </c>
      <c r="D53" s="14" t="s">
        <v>30</v>
      </c>
      <c r="F53" s="22"/>
    </row>
    <row r="54" spans="1:7">
      <c r="A54" s="11"/>
      <c r="B54" s="11">
        <f>B9</f>
        <v>16</v>
      </c>
      <c r="C54" s="11">
        <f>B9</f>
        <v>16</v>
      </c>
      <c r="D54" s="16">
        <f>ROUND(A54/B54*C54,2)</f>
        <v>0</v>
      </c>
      <c r="G54" s="21"/>
    </row>
    <row r="55" spans="1:7">
      <c r="A55" s="23"/>
      <c r="B55" s="23"/>
      <c r="C55" s="23"/>
      <c r="D55" s="24"/>
      <c r="G55" s="21"/>
    </row>
    <row r="56" spans="1:7">
      <c r="A56" s="4" t="s">
        <v>34</v>
      </c>
    </row>
    <row r="57" spans="1:7">
      <c r="A57" s="4"/>
    </row>
    <row r="58" spans="1:7" ht="18.75">
      <c r="A58" s="28" t="str">
        <f>A50</f>
        <v>"Весёлый язычок"</v>
      </c>
    </row>
    <row r="59" spans="1:7">
      <c r="A59" s="6" t="str">
        <f>A51</f>
        <v>(наименование платной услуги)</v>
      </c>
    </row>
    <row r="60" spans="1:7">
      <c r="A60" s="6"/>
    </row>
    <row r="61" spans="1:7" ht="29.25">
      <c r="A61" s="26" t="s">
        <v>35</v>
      </c>
      <c r="B61" s="29" t="s">
        <v>36</v>
      </c>
      <c r="C61" s="26" t="s">
        <v>37</v>
      </c>
      <c r="G61"/>
    </row>
    <row r="62" spans="1:7" ht="30">
      <c r="A62" s="25" t="s">
        <v>38</v>
      </c>
      <c r="B62" s="11" t="s">
        <v>39</v>
      </c>
      <c r="C62" s="11">
        <f>B9</f>
        <v>16</v>
      </c>
      <c r="G62"/>
    </row>
    <row r="63" spans="1:7" ht="30">
      <c r="A63" s="25" t="s">
        <v>40</v>
      </c>
      <c r="B63" s="11" t="s">
        <v>45</v>
      </c>
      <c r="C63" s="11">
        <f>G19</f>
        <v>117.82</v>
      </c>
    </row>
    <row r="64" spans="1:7" ht="30">
      <c r="A64" s="25" t="s">
        <v>41</v>
      </c>
      <c r="B64" s="11" t="s">
        <v>45</v>
      </c>
      <c r="C64" s="11">
        <f>G20</f>
        <v>35.58</v>
      </c>
    </row>
    <row r="65" spans="1:3">
      <c r="A65" s="25" t="s">
        <v>42</v>
      </c>
      <c r="B65" s="11" t="s">
        <v>45</v>
      </c>
      <c r="C65" s="11">
        <f>E38</f>
        <v>3680</v>
      </c>
    </row>
    <row r="66" spans="1:3">
      <c r="A66" s="25" t="s">
        <v>43</v>
      </c>
      <c r="B66" s="11" t="s">
        <v>45</v>
      </c>
      <c r="C66" s="11">
        <f>D54</f>
        <v>0</v>
      </c>
    </row>
    <row r="67" spans="1:3" ht="30">
      <c r="A67" s="25" t="s">
        <v>44</v>
      </c>
      <c r="B67" s="11" t="s">
        <v>45</v>
      </c>
      <c r="C67" s="11">
        <f>D46</f>
        <v>0</v>
      </c>
    </row>
    <row r="68" spans="1:3">
      <c r="A68" s="25" t="s">
        <v>46</v>
      </c>
      <c r="B68" s="11" t="s">
        <v>45</v>
      </c>
      <c r="C68" s="11">
        <f>SUM(C63:C67)</f>
        <v>3833.4</v>
      </c>
    </row>
    <row r="69" spans="1:3" ht="30">
      <c r="A69" s="25" t="s">
        <v>54</v>
      </c>
      <c r="B69" s="11" t="s">
        <v>45</v>
      </c>
      <c r="C69" s="11">
        <f>C68*25%</f>
        <v>958.35</v>
      </c>
    </row>
    <row r="70" spans="1:3" ht="30">
      <c r="A70" s="25" t="s">
        <v>47</v>
      </c>
      <c r="B70" s="11" t="s">
        <v>45</v>
      </c>
      <c r="C70" s="11">
        <f>C68+C69</f>
        <v>4791.75</v>
      </c>
    </row>
    <row r="71" spans="1:3" ht="45">
      <c r="A71" s="25" t="s">
        <v>48</v>
      </c>
      <c r="B71" s="11" t="s">
        <v>45</v>
      </c>
      <c r="C71" s="16">
        <f>ROUND(C70/C62,0)+1</f>
        <v>300</v>
      </c>
    </row>
    <row r="72" spans="1:3" ht="45">
      <c r="A72" s="25" t="s">
        <v>55</v>
      </c>
      <c r="B72" s="11" t="s">
        <v>45</v>
      </c>
      <c r="C72" s="16">
        <f>C71/4</f>
        <v>75</v>
      </c>
    </row>
  </sheetData>
  <pageMargins left="0.7" right="0.7" top="0.75" bottom="0.75" header="0.3" footer="0.3"/>
  <pageSetup paperSize="9" scale="66" orientation="portrait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72"/>
  <sheetViews>
    <sheetView tabSelected="1" view="pageBreakPreview" topLeftCell="A64" zoomScaleNormal="100" zoomScaleSheetLayoutView="100" workbookViewId="0">
      <selection activeCell="C37" sqref="C37"/>
    </sheetView>
  </sheetViews>
  <sheetFormatPr defaultRowHeight="15"/>
  <cols>
    <col min="1" max="1" width="28.5703125" style="1" customWidth="1"/>
    <col min="2" max="2" width="15.7109375" style="2" customWidth="1"/>
    <col min="3" max="6" width="15.7109375" style="1" customWidth="1"/>
    <col min="7" max="7" width="24.28515625" style="1" customWidth="1"/>
  </cols>
  <sheetData>
    <row r="1" spans="1:7" s="1" customFormat="1">
      <c r="B1" s="2"/>
      <c r="G1" s="3" t="s">
        <v>0</v>
      </c>
    </row>
    <row r="2" spans="1:7" s="1" customFormat="1">
      <c r="B2" s="2"/>
      <c r="G2" s="3" t="s">
        <v>51</v>
      </c>
    </row>
    <row r="3" spans="1:7" s="1" customFormat="1">
      <c r="B3" s="2"/>
      <c r="G3" s="3" t="s">
        <v>52</v>
      </c>
    </row>
    <row r="4" spans="1:7" s="1" customFormat="1">
      <c r="B4" s="2"/>
    </row>
    <row r="5" spans="1:7" s="1" customFormat="1">
      <c r="A5" s="4" t="s">
        <v>1</v>
      </c>
      <c r="B5" s="2"/>
    </row>
    <row r="6" spans="1:7" s="1" customFormat="1">
      <c r="B6" s="2"/>
    </row>
    <row r="7" spans="1:7" s="1" customFormat="1">
      <c r="A7" s="5" t="s">
        <v>2</v>
      </c>
      <c r="B7" s="2"/>
    </row>
    <row r="8" spans="1:7" s="1" customFormat="1">
      <c r="A8" s="1" t="s">
        <v>3</v>
      </c>
      <c r="B8" s="2">
        <f>20/60</f>
        <v>0.33333333333333331</v>
      </c>
      <c r="C8" s="1" t="s">
        <v>5</v>
      </c>
    </row>
    <row r="9" spans="1:7" s="1" customFormat="1">
      <c r="A9" s="1" t="s">
        <v>4</v>
      </c>
      <c r="B9" s="2">
        <v>15</v>
      </c>
      <c r="C9" s="1" t="s">
        <v>6</v>
      </c>
    </row>
    <row r="10" spans="1:7" s="1" customFormat="1">
      <c r="A10" s="1" t="s">
        <v>50</v>
      </c>
      <c r="B10" s="2">
        <v>1</v>
      </c>
      <c r="C10" s="1" t="s">
        <v>27</v>
      </c>
    </row>
    <row r="11" spans="1:7" s="1" customFormat="1">
      <c r="B11" s="2"/>
    </row>
    <row r="12" spans="1:7" s="1" customFormat="1">
      <c r="A12" s="4" t="s">
        <v>7</v>
      </c>
      <c r="B12" s="2"/>
    </row>
    <row r="13" spans="1:7" s="1" customFormat="1">
      <c r="A13" s="4"/>
      <c r="B13" s="2"/>
    </row>
    <row r="14" spans="1:7" s="1" customFormat="1" ht="18.75">
      <c r="A14" s="28" t="s">
        <v>87</v>
      </c>
      <c r="B14" s="2"/>
    </row>
    <row r="15" spans="1:7" s="1" customFormat="1">
      <c r="A15" s="6" t="s">
        <v>8</v>
      </c>
      <c r="B15" s="2"/>
    </row>
    <row r="16" spans="1:7" s="1" customFormat="1">
      <c r="A16" s="6"/>
      <c r="B16" s="2"/>
    </row>
    <row r="17" spans="1:7" s="1" customFormat="1" ht="90">
      <c r="A17" s="35" t="s">
        <v>9</v>
      </c>
      <c r="B17" s="35" t="s">
        <v>10</v>
      </c>
      <c r="C17" s="35" t="s">
        <v>11</v>
      </c>
      <c r="D17" s="35" t="s">
        <v>12</v>
      </c>
      <c r="E17" s="35" t="s">
        <v>13</v>
      </c>
      <c r="F17" s="35" t="s">
        <v>14</v>
      </c>
      <c r="G17" s="35" t="s">
        <v>15</v>
      </c>
    </row>
    <row r="18" spans="1:7" s="1" customFormat="1">
      <c r="A18" s="36">
        <v>1</v>
      </c>
      <c r="B18" s="36">
        <v>2</v>
      </c>
      <c r="C18" s="36">
        <v>3</v>
      </c>
      <c r="D18" s="36">
        <v>4</v>
      </c>
      <c r="E18" s="36">
        <v>5</v>
      </c>
      <c r="F18" s="36">
        <v>6</v>
      </c>
      <c r="G18" s="36">
        <v>7</v>
      </c>
    </row>
    <row r="19" spans="1:7">
      <c r="A19" s="20" t="str">
        <f>Акварелька!A19</f>
        <v>Воспитатель</v>
      </c>
      <c r="B19" s="11">
        <v>12725</v>
      </c>
      <c r="C19" s="11">
        <v>144</v>
      </c>
      <c r="D19" s="11">
        <f>B19/C19</f>
        <v>88.368055555555557</v>
      </c>
      <c r="E19" s="11">
        <f>B8*4*B10</f>
        <v>1.3333333333333333</v>
      </c>
      <c r="F19" s="12"/>
      <c r="G19" s="11">
        <f>ROUND(D19*E19+F19,2)</f>
        <v>117.82</v>
      </c>
    </row>
    <row r="20" spans="1:7" ht="30">
      <c r="A20" s="14" t="s">
        <v>16</v>
      </c>
      <c r="B20" s="15"/>
      <c r="C20" s="10"/>
      <c r="D20" s="10"/>
      <c r="E20" s="10"/>
      <c r="F20" s="10"/>
      <c r="G20" s="11">
        <f>ROUND(G19*30.2%,2)</f>
        <v>35.58</v>
      </c>
    </row>
    <row r="21" spans="1:7">
      <c r="A21" s="17" t="s">
        <v>17</v>
      </c>
      <c r="B21" s="15"/>
      <c r="C21" s="10"/>
      <c r="D21" s="10"/>
      <c r="E21" s="10"/>
      <c r="F21" s="10"/>
      <c r="G21" s="16">
        <f>SUM(G19:G20)</f>
        <v>153.39999999999998</v>
      </c>
    </row>
    <row r="23" spans="1:7">
      <c r="A23" s="4" t="s">
        <v>18</v>
      </c>
    </row>
    <row r="24" spans="1:7">
      <c r="A24" s="4"/>
    </row>
    <row r="25" spans="1:7" ht="18.75">
      <c r="A25" s="28" t="str">
        <f>A14</f>
        <v>"Пластилинография"</v>
      </c>
    </row>
    <row r="26" spans="1:7">
      <c r="A26" s="6" t="str">
        <f>A15</f>
        <v>(наименование платной услуги)</v>
      </c>
    </row>
    <row r="27" spans="1:7">
      <c r="A27" s="6"/>
      <c r="G27" s="33"/>
    </row>
    <row r="28" spans="1:7" ht="45">
      <c r="A28" s="35" t="s">
        <v>19</v>
      </c>
      <c r="B28" s="35" t="s">
        <v>20</v>
      </c>
      <c r="C28" s="35" t="s">
        <v>21</v>
      </c>
      <c r="D28" s="35" t="s">
        <v>22</v>
      </c>
      <c r="E28" s="35" t="s">
        <v>23</v>
      </c>
    </row>
    <row r="29" spans="1:7">
      <c r="A29" s="36">
        <v>1</v>
      </c>
      <c r="B29" s="36">
        <v>2</v>
      </c>
      <c r="C29" s="36">
        <v>3</v>
      </c>
      <c r="D29" s="36">
        <v>4</v>
      </c>
      <c r="E29" s="36">
        <v>5</v>
      </c>
    </row>
    <row r="30" spans="1:7" ht="15.75">
      <c r="A30" s="34" t="s">
        <v>88</v>
      </c>
      <c r="B30" s="11" t="s">
        <v>28</v>
      </c>
      <c r="C30" s="11"/>
      <c r="D30" s="11">
        <v>190</v>
      </c>
      <c r="E30" s="11">
        <f t="shared" ref="E30:E36" si="0">C30*D30</f>
        <v>0</v>
      </c>
    </row>
    <row r="31" spans="1:7">
      <c r="A31" s="20" t="s">
        <v>89</v>
      </c>
      <c r="B31" s="11" t="s">
        <v>28</v>
      </c>
      <c r="C31" s="11">
        <v>15</v>
      </c>
      <c r="D31" s="11">
        <v>100</v>
      </c>
      <c r="E31" s="11">
        <f t="shared" si="0"/>
        <v>1500</v>
      </c>
    </row>
    <row r="32" spans="1:7">
      <c r="A32" s="20" t="s">
        <v>90</v>
      </c>
      <c r="B32" s="11" t="s">
        <v>28</v>
      </c>
      <c r="C32" s="11"/>
      <c r="D32" s="11">
        <v>160</v>
      </c>
      <c r="E32" s="11">
        <f t="shared" si="0"/>
        <v>0</v>
      </c>
    </row>
    <row r="33" spans="1:7">
      <c r="A33" s="20" t="s">
        <v>91</v>
      </c>
      <c r="B33" s="11" t="s">
        <v>28</v>
      </c>
      <c r="C33" s="11">
        <v>1</v>
      </c>
      <c r="D33" s="11">
        <v>80</v>
      </c>
      <c r="E33" s="11">
        <f t="shared" si="0"/>
        <v>80</v>
      </c>
    </row>
    <row r="34" spans="1:7">
      <c r="A34" s="20" t="s">
        <v>92</v>
      </c>
      <c r="B34" s="11" t="s">
        <v>28</v>
      </c>
      <c r="C34" s="11">
        <v>15</v>
      </c>
      <c r="D34" s="11">
        <v>100</v>
      </c>
      <c r="E34" s="11">
        <f t="shared" si="0"/>
        <v>1500</v>
      </c>
    </row>
    <row r="35" spans="1:7">
      <c r="A35" s="20" t="s">
        <v>93</v>
      </c>
      <c r="B35" s="11" t="s">
        <v>28</v>
      </c>
      <c r="C35" s="11">
        <v>3</v>
      </c>
      <c r="D35" s="11">
        <v>80</v>
      </c>
      <c r="E35" s="11">
        <f t="shared" si="0"/>
        <v>240</v>
      </c>
    </row>
    <row r="36" spans="1:7">
      <c r="A36" s="20" t="s">
        <v>94</v>
      </c>
      <c r="B36" s="11" t="s">
        <v>28</v>
      </c>
      <c r="C36" s="11">
        <v>3</v>
      </c>
      <c r="D36" s="11">
        <v>40</v>
      </c>
      <c r="E36" s="11">
        <f t="shared" si="0"/>
        <v>120</v>
      </c>
    </row>
    <row r="37" spans="1:7">
      <c r="A37" s="26" t="s">
        <v>49</v>
      </c>
      <c r="B37" s="11"/>
      <c r="C37" s="11"/>
      <c r="D37" s="10"/>
      <c r="E37" s="16">
        <f>SUM(E30:E36)</f>
        <v>3440</v>
      </c>
    </row>
    <row r="38" spans="1:7">
      <c r="A38" s="17"/>
      <c r="B38" s="15"/>
      <c r="C38" s="10"/>
      <c r="D38" s="10"/>
      <c r="E38" s="16">
        <f>E37</f>
        <v>3440</v>
      </c>
    </row>
    <row r="40" spans="1:7">
      <c r="A40" s="4" t="s">
        <v>24</v>
      </c>
    </row>
    <row r="41" spans="1:7">
      <c r="A41" s="4"/>
    </row>
    <row r="42" spans="1:7" ht="18.75">
      <c r="A42" s="28" t="str">
        <f>A25</f>
        <v>"Пластилинография"</v>
      </c>
    </row>
    <row r="43" spans="1:7">
      <c r="A43" s="7" t="str">
        <f>A26</f>
        <v>(наименование платной услуги)</v>
      </c>
    </row>
    <row r="45" spans="1:7" s="18" customFormat="1" ht="120">
      <c r="A45" s="14" t="s">
        <v>85</v>
      </c>
      <c r="B45" s="32" t="s">
        <v>86</v>
      </c>
      <c r="C45" s="14" t="s">
        <v>25</v>
      </c>
      <c r="D45" s="14" t="s">
        <v>26</v>
      </c>
      <c r="E45" s="13"/>
      <c r="F45" s="13"/>
      <c r="G45" s="13"/>
    </row>
    <row r="46" spans="1:7">
      <c r="A46" s="11">
        <v>15516407.34</v>
      </c>
      <c r="B46" s="11">
        <v>5975300.8200000003</v>
      </c>
      <c r="C46" s="11">
        <f>(A46-B46)/B46</f>
        <v>1.5967575202347719</v>
      </c>
      <c r="D46" s="16">
        <f>ROUND(G13*C46,2)</f>
        <v>0</v>
      </c>
    </row>
    <row r="48" spans="1:7">
      <c r="A48" s="4" t="s">
        <v>29</v>
      </c>
    </row>
    <row r="49" spans="1:7">
      <c r="A49" s="4"/>
    </row>
    <row r="50" spans="1:7" ht="18.75">
      <c r="A50" s="28" t="str">
        <f>A42</f>
        <v>"Пластилинография"</v>
      </c>
    </row>
    <row r="51" spans="1:7">
      <c r="A51" s="6" t="str">
        <f>A43</f>
        <v>(наименование платной услуги)</v>
      </c>
    </row>
    <row r="53" spans="1:7" ht="45">
      <c r="A53" s="14" t="s">
        <v>31</v>
      </c>
      <c r="B53" s="32" t="s">
        <v>32</v>
      </c>
      <c r="C53" s="14" t="s">
        <v>33</v>
      </c>
      <c r="D53" s="14" t="s">
        <v>30</v>
      </c>
      <c r="F53" s="22"/>
    </row>
    <row r="54" spans="1:7">
      <c r="A54" s="11"/>
      <c r="B54" s="11">
        <f>B9</f>
        <v>15</v>
      </c>
      <c r="C54" s="11">
        <f>B9</f>
        <v>15</v>
      </c>
      <c r="D54" s="16">
        <f>ROUND(A54/B54*C54,2)</f>
        <v>0</v>
      </c>
      <c r="G54" s="21"/>
    </row>
    <row r="55" spans="1:7">
      <c r="A55" s="23"/>
      <c r="B55" s="23"/>
      <c r="C55" s="23"/>
      <c r="D55" s="24"/>
      <c r="G55" s="21"/>
    </row>
    <row r="56" spans="1:7">
      <c r="A56" s="4" t="s">
        <v>34</v>
      </c>
    </row>
    <row r="57" spans="1:7">
      <c r="A57" s="4"/>
    </row>
    <row r="58" spans="1:7" ht="18.75">
      <c r="A58" s="28" t="str">
        <f>A50</f>
        <v>"Пластилинография"</v>
      </c>
    </row>
    <row r="59" spans="1:7">
      <c r="A59" s="6" t="str">
        <f>A51</f>
        <v>(наименование платной услуги)</v>
      </c>
    </row>
    <row r="60" spans="1:7">
      <c r="A60" s="6"/>
    </row>
    <row r="61" spans="1:7" ht="29.25">
      <c r="A61" s="26" t="s">
        <v>35</v>
      </c>
      <c r="B61" s="37" t="s">
        <v>36</v>
      </c>
      <c r="C61" s="26" t="s">
        <v>37</v>
      </c>
      <c r="G61"/>
    </row>
    <row r="62" spans="1:7" ht="30">
      <c r="A62" s="25" t="s">
        <v>38</v>
      </c>
      <c r="B62" s="11" t="s">
        <v>39</v>
      </c>
      <c r="C62" s="11">
        <f>B9</f>
        <v>15</v>
      </c>
      <c r="G62"/>
    </row>
    <row r="63" spans="1:7" ht="30">
      <c r="A63" s="25" t="s">
        <v>40</v>
      </c>
      <c r="B63" s="11" t="s">
        <v>45</v>
      </c>
      <c r="C63" s="11">
        <f>G19</f>
        <v>117.82</v>
      </c>
    </row>
    <row r="64" spans="1:7" ht="30">
      <c r="A64" s="25" t="s">
        <v>41</v>
      </c>
      <c r="B64" s="11" t="s">
        <v>45</v>
      </c>
      <c r="C64" s="11">
        <f>G20</f>
        <v>35.58</v>
      </c>
    </row>
    <row r="65" spans="1:3">
      <c r="A65" s="25" t="s">
        <v>42</v>
      </c>
      <c r="B65" s="11" t="s">
        <v>45</v>
      </c>
      <c r="C65" s="11">
        <f>E38</f>
        <v>3440</v>
      </c>
    </row>
    <row r="66" spans="1:3">
      <c r="A66" s="25" t="s">
        <v>43</v>
      </c>
      <c r="B66" s="11" t="s">
        <v>45</v>
      </c>
      <c r="C66" s="11">
        <f>D54</f>
        <v>0</v>
      </c>
    </row>
    <row r="67" spans="1:3" ht="30">
      <c r="A67" s="25" t="s">
        <v>44</v>
      </c>
      <c r="B67" s="11" t="s">
        <v>45</v>
      </c>
      <c r="C67" s="11">
        <f>D46</f>
        <v>0</v>
      </c>
    </row>
    <row r="68" spans="1:3">
      <c r="A68" s="25" t="s">
        <v>46</v>
      </c>
      <c r="B68" s="11" t="s">
        <v>45</v>
      </c>
      <c r="C68" s="11">
        <f>SUM(C63:C67)</f>
        <v>3593.4</v>
      </c>
    </row>
    <row r="69" spans="1:3" ht="30">
      <c r="A69" s="25" t="s">
        <v>54</v>
      </c>
      <c r="B69" s="11" t="s">
        <v>45</v>
      </c>
      <c r="C69" s="11">
        <f>C68*25%</f>
        <v>898.35</v>
      </c>
    </row>
    <row r="70" spans="1:3" ht="30">
      <c r="A70" s="25" t="s">
        <v>47</v>
      </c>
      <c r="B70" s="11" t="s">
        <v>45</v>
      </c>
      <c r="C70" s="11">
        <f>C68+C69</f>
        <v>4491.75</v>
      </c>
    </row>
    <row r="71" spans="1:3" ht="45">
      <c r="A71" s="25" t="s">
        <v>48</v>
      </c>
      <c r="B71" s="11" t="s">
        <v>45</v>
      </c>
      <c r="C71" s="16">
        <f>ROUND(C70/C62,0)+1</f>
        <v>300</v>
      </c>
    </row>
    <row r="72" spans="1:3" ht="45">
      <c r="A72" s="25" t="s">
        <v>55</v>
      </c>
      <c r="B72" s="11" t="s">
        <v>45</v>
      </c>
      <c r="C72" s="16">
        <f>C71/4</f>
        <v>75</v>
      </c>
    </row>
  </sheetData>
  <pageMargins left="0.7" right="0.7" top="0.75" bottom="0.75" header="0.3" footer="0.3"/>
  <pageSetup paperSize="9" scale="66" orientation="portrait" r:id="rId1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Читалочка</vt:lpstr>
      <vt:lpstr>Акварелька</vt:lpstr>
      <vt:lpstr>Веселый язычек</vt:lpstr>
      <vt:lpstr>Пластилинография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Оператор</cp:lastModifiedBy>
  <cp:lastPrinted>2021-10-24T11:27:33Z</cp:lastPrinted>
  <dcterms:created xsi:type="dcterms:W3CDTF">2015-11-11T08:28:24Z</dcterms:created>
  <dcterms:modified xsi:type="dcterms:W3CDTF">2023-10-24T05:28:12Z</dcterms:modified>
</cp:coreProperties>
</file>